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1_A144EB4535272E9D6CC23FC06834FE509343DFD1" xr6:coauthVersionLast="47" xr6:coauthVersionMax="47" xr10:uidLastSave="{00000000-0000-0000-0000-000000000000}"/>
  <bookViews>
    <workbookView xWindow="0" yWindow="0" windowWidth="19200" windowHeight="11385" xr2:uid="{00000000-000D-0000-FFFF-FFFF00000000}"/>
  </bookViews>
  <sheets>
    <sheet name="Sheet1" sheetId="2" r:id="rId1"/>
    <sheet name="Sheet2" sheetId="3" r:id="rId2"/>
    <sheet name="FP_Salary Report" sheetId="1" r:id="rId3"/>
    <sheet name="FP_Financial Projectio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E9" i="4"/>
  <c r="F9" i="4"/>
  <c r="G9" i="4"/>
  <c r="B9" i="4"/>
  <c r="G13" i="4" l="1"/>
  <c r="F13" i="4"/>
  <c r="E13" i="4"/>
  <c r="D13" i="4"/>
  <c r="C13" i="4"/>
  <c r="B13" i="4"/>
  <c r="H13" i="4" s="1"/>
  <c r="G12" i="4"/>
  <c r="F12" i="4"/>
  <c r="E12" i="4"/>
  <c r="D12" i="4"/>
  <c r="C12" i="4"/>
  <c r="B12" i="4"/>
  <c r="H12" i="4" s="1"/>
  <c r="G11" i="4"/>
  <c r="F11" i="4"/>
  <c r="E11" i="4"/>
  <c r="D11" i="4"/>
  <c r="C11" i="4"/>
  <c r="B11" i="4"/>
  <c r="G10" i="4"/>
  <c r="F10" i="4"/>
  <c r="E10" i="4"/>
  <c r="D10" i="4"/>
  <c r="D14" i="4" s="1"/>
  <c r="C10" i="4"/>
  <c r="B10" i="4"/>
  <c r="G14" i="4"/>
  <c r="F14" i="4"/>
  <c r="E14" i="4"/>
  <c r="C14" i="4"/>
  <c r="B14" i="4"/>
  <c r="H14" i="4" s="1"/>
  <c r="G5" i="4"/>
  <c r="G6" i="4" s="1"/>
  <c r="F5" i="4"/>
  <c r="F6" i="4" s="1"/>
  <c r="F16" i="4" s="1"/>
  <c r="E5" i="4"/>
  <c r="E6" i="4" s="1"/>
  <c r="D5" i="4"/>
  <c r="D6" i="4" s="1"/>
  <c r="D16" i="4" s="1"/>
  <c r="C5" i="4"/>
  <c r="B5" i="4"/>
  <c r="B6" i="4" s="1"/>
  <c r="H4" i="4"/>
  <c r="H9" i="4" s="1"/>
  <c r="H1" i="4"/>
  <c r="G13" i="3"/>
  <c r="F13" i="3"/>
  <c r="E13" i="3"/>
  <c r="D13" i="3"/>
  <c r="C13" i="3"/>
  <c r="B13" i="3"/>
  <c r="G12" i="3"/>
  <c r="F12" i="3"/>
  <c r="E12" i="3"/>
  <c r="D12" i="3"/>
  <c r="C12" i="3"/>
  <c r="B12" i="3"/>
  <c r="H12" i="3" s="1"/>
  <c r="G11" i="3"/>
  <c r="F11" i="3"/>
  <c r="E11" i="3"/>
  <c r="D11" i="3"/>
  <c r="C11" i="3"/>
  <c r="B11" i="3"/>
  <c r="G10" i="3"/>
  <c r="F10" i="3"/>
  <c r="E10" i="3"/>
  <c r="D10" i="3"/>
  <c r="D14" i="3" s="1"/>
  <c r="C10" i="3"/>
  <c r="B10" i="3"/>
  <c r="B14" i="3" s="1"/>
  <c r="F14" i="3"/>
  <c r="E14" i="3"/>
  <c r="C14" i="3"/>
  <c r="G5" i="3"/>
  <c r="G6" i="3" s="1"/>
  <c r="F5" i="3"/>
  <c r="F6" i="3" s="1"/>
  <c r="E5" i="3"/>
  <c r="E6" i="3" s="1"/>
  <c r="D5" i="3"/>
  <c r="D6" i="3" s="1"/>
  <c r="C5" i="3"/>
  <c r="C6" i="3" s="1"/>
  <c r="B5" i="3"/>
  <c r="B6" i="3" s="1"/>
  <c r="H4" i="3"/>
  <c r="H1" i="3"/>
  <c r="H5" i="4" l="1"/>
  <c r="H11" i="4"/>
  <c r="G16" i="4"/>
  <c r="E16" i="4"/>
  <c r="G14" i="3"/>
  <c r="H14" i="3" s="1"/>
  <c r="H10" i="3"/>
  <c r="H11" i="3"/>
  <c r="H13" i="3"/>
  <c r="H5" i="3"/>
  <c r="E16" i="3"/>
  <c r="F16" i="3"/>
  <c r="C16" i="3"/>
  <c r="G16" i="3"/>
  <c r="H10" i="4"/>
  <c r="C6" i="4"/>
  <c r="C16" i="4" s="1"/>
  <c r="B16" i="4"/>
  <c r="D16" i="3"/>
  <c r="H6" i="3"/>
  <c r="B16" i="3"/>
  <c r="H16" i="3" l="1"/>
  <c r="H16" i="4"/>
  <c r="H6" i="4"/>
  <c r="E16" i="1"/>
  <c r="E15" i="1"/>
  <c r="E14" i="1"/>
  <c r="C16" i="1"/>
  <c r="D16" i="1" l="1"/>
  <c r="D15" i="1"/>
  <c r="C15" i="1"/>
  <c r="D14" i="1"/>
  <c r="C14" i="1"/>
  <c r="D13" i="1"/>
  <c r="F5" i="1"/>
  <c r="H5" i="1" s="1"/>
  <c r="G5" i="1"/>
  <c r="F6" i="1"/>
  <c r="G6" i="1" s="1"/>
  <c r="F7" i="1"/>
  <c r="G7" i="1" s="1"/>
  <c r="F8" i="1"/>
  <c r="G8" i="1" s="1"/>
  <c r="F9" i="1"/>
  <c r="H9" i="1" s="1"/>
  <c r="F10" i="1"/>
  <c r="G10" i="1" s="1"/>
  <c r="F11" i="1"/>
  <c r="H11" i="1" s="1"/>
  <c r="G11" i="1"/>
  <c r="F12" i="1"/>
  <c r="G12" i="1"/>
  <c r="H12" i="1"/>
  <c r="F4" i="1"/>
  <c r="G4" i="1" l="1"/>
  <c r="H4" i="1"/>
  <c r="G9" i="1"/>
  <c r="J9" i="1" s="1"/>
  <c r="J11" i="1"/>
  <c r="F13" i="1"/>
  <c r="H13" i="1" s="1"/>
  <c r="F14" i="1"/>
  <c r="F15" i="1"/>
  <c r="I12" i="1"/>
  <c r="H8" i="1"/>
  <c r="I8" i="1" s="1"/>
  <c r="H7" i="1"/>
  <c r="J7" i="1" s="1"/>
  <c r="F16" i="1"/>
  <c r="I11" i="1"/>
  <c r="I9" i="1"/>
  <c r="I5" i="1"/>
  <c r="J5" i="1"/>
  <c r="J12" i="1"/>
  <c r="H10" i="1"/>
  <c r="I10" i="1" s="1"/>
  <c r="H6" i="1"/>
  <c r="G15" i="1" l="1"/>
  <c r="H15" i="1"/>
  <c r="G14" i="1"/>
  <c r="G13" i="1"/>
  <c r="J4" i="1"/>
  <c r="J13" i="1"/>
  <c r="G16" i="1"/>
  <c r="J8" i="1"/>
  <c r="I4" i="1"/>
  <c r="I13" i="1"/>
  <c r="I6" i="1"/>
  <c r="H16" i="1"/>
  <c r="H14" i="1"/>
  <c r="I7" i="1"/>
  <c r="I14" i="1"/>
  <c r="J6" i="1"/>
  <c r="J10" i="1"/>
  <c r="J15" i="1" s="1"/>
  <c r="I15" i="1" l="1"/>
  <c r="J14" i="1"/>
  <c r="J16" i="1"/>
</calcChain>
</file>

<file path=xl/sharedStrings.xml><?xml version="1.0" encoding="utf-8"?>
<sst xmlns="http://schemas.openxmlformats.org/spreadsheetml/2006/main" count="119" uniqueCount="58">
  <si>
    <t>Kaplore Engineering</t>
  </si>
  <si>
    <t>Salary Report</t>
  </si>
  <si>
    <t>Employee</t>
  </si>
  <si>
    <t>Email Address</t>
  </si>
  <si>
    <t>Dependents</t>
  </si>
  <si>
    <t>Hours
Worked</t>
  </si>
  <si>
    <t>Hourly
Pay Rate</t>
  </si>
  <si>
    <t>Gross Pay</t>
  </si>
  <si>
    <t>Federal Tax</t>
  </si>
  <si>
    <t>State Tax</t>
  </si>
  <si>
    <t>Tax %</t>
  </si>
  <si>
    <t>Net Pay</t>
  </si>
  <si>
    <t>Hire Date</t>
  </si>
  <si>
    <t>Altore, Benie</t>
  </si>
  <si>
    <t>Fox, Linda</t>
  </si>
  <si>
    <t>Handfield, Jermaine</t>
  </si>
  <si>
    <t>Jamme, Ben</t>
  </si>
  <si>
    <t>Nacht, Savannah</t>
  </si>
  <si>
    <t>Pittfield, Joel</t>
  </si>
  <si>
    <t>Spalding, Jill</t>
  </si>
  <si>
    <t>Tillman, Steve</t>
  </si>
  <si>
    <t>Wilson, Olga</t>
  </si>
  <si>
    <t>Total</t>
  </si>
  <si>
    <t>Highest</t>
  </si>
  <si>
    <t>Lowest</t>
  </si>
  <si>
    <t>Average</t>
  </si>
  <si>
    <t>Manola Department Stores, INC.</t>
  </si>
  <si>
    <t xml:space="preserve"> </t>
  </si>
  <si>
    <t>January</t>
  </si>
  <si>
    <t>February</t>
  </si>
  <si>
    <t>March</t>
  </si>
  <si>
    <t>April</t>
  </si>
  <si>
    <t>May</t>
  </si>
  <si>
    <t>June</t>
  </si>
  <si>
    <t>Chart</t>
  </si>
  <si>
    <t>Revenue</t>
  </si>
  <si>
    <t>Cost of Goods Sold</t>
  </si>
  <si>
    <t>Gross Margin</t>
  </si>
  <si>
    <t>Expenses</t>
  </si>
  <si>
    <t>Bonus</t>
  </si>
  <si>
    <t>Salary</t>
  </si>
  <si>
    <t>Site Rental</t>
  </si>
  <si>
    <t>Marketing</t>
  </si>
  <si>
    <t>Miscellaneous</t>
  </si>
  <si>
    <t>Total Expenses</t>
  </si>
  <si>
    <t>Operating Income</t>
  </si>
  <si>
    <t>What-If Assumptions</t>
  </si>
  <si>
    <t>Margin</t>
  </si>
  <si>
    <t>Sales Revenue for Bonus</t>
  </si>
  <si>
    <t>baltore@example.com</t>
  </si>
  <si>
    <t>lfox@example.com</t>
  </si>
  <si>
    <t>jhandfield@example.com</t>
  </si>
  <si>
    <t>bjamme@example.com</t>
  </si>
  <si>
    <t>snacht@example.com</t>
  </si>
  <si>
    <t>jpittfield@example.com</t>
  </si>
  <si>
    <t>jspalding@example.com</t>
  </si>
  <si>
    <t>stillman@example.com</t>
  </si>
  <si>
    <t>owilson@example.com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</si>
</sst>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yyyy\-mm\-dd;@"/>
  </numFmts>
  <fonts count="11">
    <font>
      <sz val="11"/>
      <color theme="1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b/>
      <sz val="11"/>
      <color theme="3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6"/>
      <color theme="3"/>
      <name val="Gill Sans MT"/>
      <family val="2"/>
      <scheme val="major"/>
    </font>
    <font>
      <b/>
      <sz val="28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b/>
      <sz val="11"/>
      <color theme="4"/>
      <name val="Gill Sans MT"/>
      <family val="2"/>
      <scheme val="minor"/>
    </font>
    <font>
      <sz val="11"/>
      <color theme="4"/>
      <name val="Gill Sans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37">
    <xf numFmtId="0" fontId="0" fillId="0" borderId="0" xfId="0"/>
    <xf numFmtId="0" fontId="1" fillId="0" borderId="0" xfId="1"/>
    <xf numFmtId="0" fontId="4" fillId="0" borderId="1" xfId="4"/>
    <xf numFmtId="0" fontId="4" fillId="0" borderId="1" xfId="4" applyAlignment="1">
      <alignment wrapText="1"/>
    </xf>
    <xf numFmtId="0" fontId="5" fillId="0" borderId="2" xfId="5"/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5" fillId="0" borderId="2" xfId="5" applyAlignment="1">
      <alignment horizontal="center" vertical="center"/>
    </xf>
    <xf numFmtId="44" fontId="0" fillId="0" borderId="0" xfId="0" applyNumberFormat="1"/>
    <xf numFmtId="44" fontId="5" fillId="0" borderId="2" xfId="5" applyNumberFormat="1"/>
    <xf numFmtId="43" fontId="0" fillId="0" borderId="0" xfId="2" applyFont="1"/>
    <xf numFmtId="43" fontId="5" fillId="0" borderId="2" xfId="2" applyFont="1" applyBorder="1"/>
    <xf numFmtId="7" fontId="0" fillId="0" borderId="0" xfId="0" applyNumberFormat="1"/>
    <xf numFmtId="10" fontId="0" fillId="0" borderId="0" xfId="0" applyNumberFormat="1"/>
    <xf numFmtId="10" fontId="5" fillId="0" borderId="2" xfId="5" applyNumberFormat="1"/>
    <xf numFmtId="0" fontId="7" fillId="3" borderId="0" xfId="0" applyFont="1" applyFill="1"/>
    <xf numFmtId="0" fontId="0" fillId="3" borderId="0" xfId="0" applyFill="1"/>
    <xf numFmtId="165" fontId="0" fillId="3" borderId="0" xfId="0" applyNumberFormat="1" applyFill="1"/>
    <xf numFmtId="0" fontId="8" fillId="3" borderId="0" xfId="0" applyFont="1" applyFill="1"/>
    <xf numFmtId="0" fontId="4" fillId="0" borderId="1" xfId="4" applyAlignment="1">
      <alignment textRotation="75"/>
    </xf>
    <xf numFmtId="0" fontId="9" fillId="3" borderId="0" xfId="0" applyFont="1" applyFill="1"/>
    <xf numFmtId="8" fontId="0" fillId="0" borderId="0" xfId="0" applyNumberFormat="1"/>
    <xf numFmtId="0" fontId="5" fillId="0" borderId="0" xfId="0" applyFont="1" applyAlignment="1">
      <alignment horizontal="left" indent="1"/>
    </xf>
    <xf numFmtId="40" fontId="0" fillId="0" borderId="0" xfId="0" applyNumberFormat="1"/>
    <xf numFmtId="8" fontId="5" fillId="0" borderId="2" xfId="5" applyNumberFormat="1"/>
    <xf numFmtId="8" fontId="9" fillId="3" borderId="0" xfId="0" applyNumberFormat="1" applyFont="1" applyFill="1"/>
    <xf numFmtId="0" fontId="10" fillId="3" borderId="0" xfId="0" applyFont="1" applyFill="1"/>
    <xf numFmtId="0" fontId="9" fillId="3" borderId="0" xfId="0" applyFont="1" applyFill="1" applyAlignment="1">
      <alignment horizontal="left" indent="1"/>
    </xf>
    <xf numFmtId="10" fontId="10" fillId="3" borderId="0" xfId="0" applyNumberFormat="1" applyFont="1" applyFill="1"/>
    <xf numFmtId="4" fontId="10" fillId="3" borderId="0" xfId="0" applyNumberFormat="1" applyFont="1" applyFill="1"/>
    <xf numFmtId="0" fontId="3" fillId="2" borderId="3" xfId="3" applyFill="1" applyBorder="1" applyAlignment="1">
      <alignment horizontal="center"/>
    </xf>
    <xf numFmtId="0" fontId="3" fillId="2" borderId="4" xfId="3" applyFill="1" applyBorder="1" applyAlignment="1">
      <alignment horizontal="center"/>
    </xf>
    <xf numFmtId="0" fontId="3" fillId="2" borderId="5" xfId="3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</cellXfs>
  <cellStyles count="6">
    <cellStyle name="Comma" xfId="2" builtinId="3"/>
    <cellStyle name="Heading 3" xfId="4" builtinId="18"/>
    <cellStyle name="Hyperlink" xfId="1" builtinId="8"/>
    <cellStyle name="Normal" xfId="0" builtinId="0"/>
    <cellStyle name="Title" xfId="3" builtinId="15"/>
    <cellStyle name="Total" xfId="5" builtinId="25"/>
  </cellStyles>
  <dxfs count="1">
    <dxf>
      <font>
        <color theme="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tillman@example.com" TargetMode="External"/><Relationship Id="rId3" Type="http://schemas.openxmlformats.org/officeDocument/2006/relationships/hyperlink" Target="mailto:jhandfield@example.com" TargetMode="External"/><Relationship Id="rId7" Type="http://schemas.openxmlformats.org/officeDocument/2006/relationships/hyperlink" Target="mailto:jspalding@example.com" TargetMode="External"/><Relationship Id="rId2" Type="http://schemas.openxmlformats.org/officeDocument/2006/relationships/hyperlink" Target="mailto:lfox@example.com" TargetMode="External"/><Relationship Id="rId1" Type="http://schemas.openxmlformats.org/officeDocument/2006/relationships/hyperlink" Target="mailto:baltore@example.com" TargetMode="External"/><Relationship Id="rId6" Type="http://schemas.openxmlformats.org/officeDocument/2006/relationships/hyperlink" Target="mailto:jpittfield@example.com" TargetMode="External"/><Relationship Id="rId5" Type="http://schemas.openxmlformats.org/officeDocument/2006/relationships/hyperlink" Target="mailto:snacht@example.com" TargetMode="External"/><Relationship Id="rId4" Type="http://schemas.openxmlformats.org/officeDocument/2006/relationships/hyperlink" Target="mailto:bjamme@example.com" TargetMode="External"/><Relationship Id="rId9" Type="http://schemas.openxmlformats.org/officeDocument/2006/relationships/hyperlink" Target="mailto:owilson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N6" sqref="N6"/>
    </sheetView>
  </sheetViews>
  <sheetFormatPr defaultRowHeight="17.25"/>
  <cols>
    <col min="11" max="11" width="10.625" customWidth="1"/>
  </cols>
  <sheetData>
    <row r="1" spans="1:11" ht="27.7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24.7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5.25" thickBo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>
      <c r="A4" t="s">
        <v>13</v>
      </c>
      <c r="B4" s="1"/>
      <c r="C4" s="7">
        <v>3</v>
      </c>
      <c r="D4">
        <v>74.5</v>
      </c>
      <c r="E4">
        <v>35.25</v>
      </c>
      <c r="K4" s="6">
        <v>40426</v>
      </c>
    </row>
    <row r="5" spans="1:11">
      <c r="A5" t="s">
        <v>14</v>
      </c>
      <c r="B5" s="1"/>
      <c r="C5" s="7">
        <v>1</v>
      </c>
      <c r="D5">
        <v>80</v>
      </c>
      <c r="E5">
        <v>33.1</v>
      </c>
      <c r="K5" s="6">
        <v>41199</v>
      </c>
    </row>
    <row r="6" spans="1:11">
      <c r="A6" t="s">
        <v>15</v>
      </c>
      <c r="C6" s="7">
        <v>0</v>
      </c>
      <c r="D6">
        <v>71.75</v>
      </c>
      <c r="E6">
        <v>28.65</v>
      </c>
      <c r="K6" s="6">
        <v>41307</v>
      </c>
    </row>
    <row r="7" spans="1:11">
      <c r="A7" t="s">
        <v>16</v>
      </c>
      <c r="C7" s="7">
        <v>2</v>
      </c>
      <c r="D7">
        <v>60</v>
      </c>
      <c r="E7">
        <v>18</v>
      </c>
      <c r="K7" s="6">
        <v>42384</v>
      </c>
    </row>
    <row r="8" spans="1:11">
      <c r="A8" t="s">
        <v>17</v>
      </c>
      <c r="C8" s="7">
        <v>1</v>
      </c>
      <c r="D8">
        <v>42.25</v>
      </c>
      <c r="E8">
        <v>25.9</v>
      </c>
      <c r="K8" s="6">
        <v>41047</v>
      </c>
    </row>
    <row r="9" spans="1:11">
      <c r="A9" t="s">
        <v>18</v>
      </c>
      <c r="C9" s="7">
        <v>0</v>
      </c>
      <c r="D9">
        <v>75.75</v>
      </c>
      <c r="E9">
        <v>21.95</v>
      </c>
      <c r="K9" s="6">
        <v>41418</v>
      </c>
    </row>
    <row r="10" spans="1:11">
      <c r="A10" t="s">
        <v>19</v>
      </c>
      <c r="C10" s="7">
        <v>3</v>
      </c>
      <c r="D10">
        <v>80</v>
      </c>
      <c r="E10">
        <v>32.5</v>
      </c>
      <c r="K10" s="6">
        <v>40858</v>
      </c>
    </row>
    <row r="11" spans="1:11">
      <c r="A11" t="s">
        <v>20</v>
      </c>
      <c r="C11" s="7">
        <v>2</v>
      </c>
      <c r="D11">
        <v>64.5</v>
      </c>
      <c r="E11">
        <v>41.02</v>
      </c>
      <c r="K11" s="6">
        <v>38836</v>
      </c>
    </row>
    <row r="12" spans="1:11">
      <c r="A12" t="s">
        <v>21</v>
      </c>
      <c r="C12" s="7">
        <v>1</v>
      </c>
      <c r="D12">
        <v>68</v>
      </c>
      <c r="E12">
        <v>29.43</v>
      </c>
      <c r="K12" s="6">
        <v>43000</v>
      </c>
    </row>
    <row r="13" spans="1:11" ht="18" thickBot="1">
      <c r="A13" s="4" t="s">
        <v>22</v>
      </c>
      <c r="B13" s="4"/>
      <c r="C13" s="8"/>
      <c r="D13" s="4"/>
      <c r="E13" s="4"/>
      <c r="F13" s="4"/>
      <c r="G13" s="4"/>
      <c r="H13" s="4"/>
      <c r="I13" s="4"/>
      <c r="J13" s="4"/>
      <c r="K13" s="4"/>
    </row>
    <row r="14" spans="1:11" ht="18" thickTop="1">
      <c r="A14" s="5" t="s">
        <v>23</v>
      </c>
      <c r="C14" s="7"/>
    </row>
    <row r="15" spans="1:11">
      <c r="A15" s="5" t="s">
        <v>24</v>
      </c>
      <c r="C15" s="7"/>
    </row>
    <row r="16" spans="1:11">
      <c r="A16" s="5" t="s">
        <v>25</v>
      </c>
      <c r="C16" s="7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I4" sqref="I4"/>
    </sheetView>
  </sheetViews>
  <sheetFormatPr defaultRowHeight="17.25"/>
  <cols>
    <col min="1" max="1" width="39.375" style="5" customWidth="1"/>
    <col min="2" max="7" width="15.625" customWidth="1"/>
    <col min="8" max="8" width="14.25" bestFit="1" customWidth="1"/>
  </cols>
  <sheetData>
    <row r="1" spans="1:9" ht="42">
      <c r="A1" s="16" t="s">
        <v>26</v>
      </c>
      <c r="B1" s="17"/>
      <c r="C1" s="17"/>
      <c r="D1" s="17"/>
      <c r="E1" s="17"/>
      <c r="F1" s="17"/>
      <c r="G1" s="17"/>
      <c r="H1" s="18">
        <f ca="1">NOW()</f>
        <v>44998.623501041664</v>
      </c>
      <c r="I1" s="17"/>
    </row>
    <row r="2" spans="1:9" ht="24.75">
      <c r="A2" s="19" t="s">
        <v>27</v>
      </c>
      <c r="B2" s="17"/>
      <c r="C2" s="17"/>
      <c r="D2" s="17"/>
      <c r="E2" s="17"/>
      <c r="F2" s="17"/>
      <c r="G2" s="17"/>
      <c r="H2" s="17"/>
      <c r="I2" s="17"/>
    </row>
    <row r="3" spans="1:9" ht="55.5" thickBot="1">
      <c r="A3" s="2"/>
      <c r="B3" s="20" t="s">
        <v>28</v>
      </c>
      <c r="C3" s="20" t="s">
        <v>29</v>
      </c>
      <c r="D3" s="20" t="s">
        <v>30</v>
      </c>
      <c r="E3" s="20" t="s">
        <v>31</v>
      </c>
      <c r="F3" s="20" t="s">
        <v>32</v>
      </c>
      <c r="G3" s="20" t="s">
        <v>33</v>
      </c>
      <c r="H3" s="20" t="s">
        <v>22</v>
      </c>
      <c r="I3" s="20" t="s">
        <v>34</v>
      </c>
    </row>
    <row r="4" spans="1:9">
      <c r="A4" s="21" t="s">
        <v>35</v>
      </c>
      <c r="B4" s="22">
        <v>1470500</v>
      </c>
      <c r="C4" s="22">
        <v>1405000</v>
      </c>
      <c r="D4" s="22">
        <v>1186600</v>
      </c>
      <c r="E4" s="22">
        <v>1498000</v>
      </c>
      <c r="F4" s="22">
        <v>1102900</v>
      </c>
      <c r="G4" s="22">
        <v>1145300</v>
      </c>
      <c r="H4" s="22">
        <f>SUM(B4:G4)</f>
        <v>7808300</v>
      </c>
    </row>
    <row r="5" spans="1:9">
      <c r="A5" s="23" t="s">
        <v>36</v>
      </c>
      <c r="B5" s="24">
        <f>B4*(1-$B$19)</f>
        <v>275718.75</v>
      </c>
      <c r="C5" s="24">
        <f t="shared" ref="C5:G5" si="0">C4*(1-$B$19)</f>
        <v>263437.5</v>
      </c>
      <c r="D5" s="24">
        <f t="shared" si="0"/>
        <v>222487.5</v>
      </c>
      <c r="E5" s="24">
        <f t="shared" si="0"/>
        <v>280875</v>
      </c>
      <c r="F5" s="24">
        <f t="shared" si="0"/>
        <v>206793.75</v>
      </c>
      <c r="G5" s="24">
        <f t="shared" si="0"/>
        <v>214743.75</v>
      </c>
      <c r="H5" s="24">
        <f t="shared" ref="H5:H14" si="1">SUM(B5:G5)</f>
        <v>1464056.25</v>
      </c>
    </row>
    <row r="6" spans="1:9" ht="18" thickBot="1">
      <c r="A6" s="21" t="s">
        <v>37</v>
      </c>
      <c r="B6" s="25">
        <f>B4-B5</f>
        <v>1194781.25</v>
      </c>
      <c r="C6" s="25">
        <f t="shared" ref="C6:G6" si="2">C4-C5</f>
        <v>1141562.5</v>
      </c>
      <c r="D6" s="25">
        <f t="shared" si="2"/>
        <v>964112.5</v>
      </c>
      <c r="E6" s="25">
        <f t="shared" si="2"/>
        <v>1217125</v>
      </c>
      <c r="F6" s="25">
        <f t="shared" si="2"/>
        <v>896106.25</v>
      </c>
      <c r="G6" s="25">
        <f t="shared" si="2"/>
        <v>930556.25</v>
      </c>
      <c r="H6" s="25">
        <f t="shared" si="1"/>
        <v>6344243.75</v>
      </c>
    </row>
    <row r="7" spans="1:9" ht="18" thickTop="1"/>
    <row r="8" spans="1:9">
      <c r="A8" s="5" t="s">
        <v>38</v>
      </c>
    </row>
    <row r="9" spans="1:9">
      <c r="A9" s="23" t="s">
        <v>39</v>
      </c>
      <c r="B9" s="22"/>
      <c r="C9" s="22"/>
      <c r="D9" s="22"/>
      <c r="E9" s="22"/>
      <c r="F9" s="22"/>
      <c r="G9" s="22"/>
      <c r="H9" s="22"/>
    </row>
    <row r="10" spans="1:9">
      <c r="A10" s="23" t="s">
        <v>40</v>
      </c>
      <c r="B10" s="24">
        <f>B4*$B$22</f>
        <v>294100</v>
      </c>
      <c r="C10" s="24">
        <f t="shared" ref="C10:G10" si="3">C4*$B$22</f>
        <v>281000</v>
      </c>
      <c r="D10" s="24">
        <f t="shared" si="3"/>
        <v>237320</v>
      </c>
      <c r="E10" s="24">
        <f t="shared" si="3"/>
        <v>299600</v>
      </c>
      <c r="F10" s="24">
        <f t="shared" si="3"/>
        <v>220580</v>
      </c>
      <c r="G10" s="24">
        <f t="shared" si="3"/>
        <v>229060</v>
      </c>
      <c r="H10" s="24">
        <f t="shared" si="1"/>
        <v>1561660</v>
      </c>
    </row>
    <row r="11" spans="1:9">
      <c r="A11" s="23" t="s">
        <v>41</v>
      </c>
      <c r="B11" s="24">
        <f>B4*$B$23</f>
        <v>147050</v>
      </c>
      <c r="C11" s="24">
        <f t="shared" ref="C11:G11" si="4">C4*$B$23</f>
        <v>140500</v>
      </c>
      <c r="D11" s="24">
        <f t="shared" si="4"/>
        <v>118660</v>
      </c>
      <c r="E11" s="24">
        <f t="shared" si="4"/>
        <v>149800</v>
      </c>
      <c r="F11" s="24">
        <f t="shared" si="4"/>
        <v>110290</v>
      </c>
      <c r="G11" s="24">
        <f t="shared" si="4"/>
        <v>114530</v>
      </c>
      <c r="H11" s="24">
        <f t="shared" si="1"/>
        <v>780830</v>
      </c>
    </row>
    <row r="12" spans="1:9">
      <c r="A12" s="23" t="s">
        <v>42</v>
      </c>
      <c r="B12" s="24">
        <f>B4*$B$24</f>
        <v>51467.500000000007</v>
      </c>
      <c r="C12" s="24">
        <f t="shared" ref="C12:G12" si="5">C4*$B$24</f>
        <v>49175.000000000007</v>
      </c>
      <c r="D12" s="24">
        <f t="shared" si="5"/>
        <v>41531.000000000007</v>
      </c>
      <c r="E12" s="24">
        <f t="shared" si="5"/>
        <v>52430.000000000007</v>
      </c>
      <c r="F12" s="24">
        <f t="shared" si="5"/>
        <v>38601.500000000007</v>
      </c>
      <c r="G12" s="24">
        <f t="shared" si="5"/>
        <v>40085.500000000007</v>
      </c>
      <c r="H12" s="24">
        <f t="shared" si="1"/>
        <v>273290.50000000006</v>
      </c>
    </row>
    <row r="13" spans="1:9">
      <c r="A13" s="23" t="s">
        <v>43</v>
      </c>
      <c r="B13" s="24">
        <f>B4*$B$25</f>
        <v>73525</v>
      </c>
      <c r="C13" s="24">
        <f t="shared" ref="C13:G13" si="6">C4*$B$25</f>
        <v>70250</v>
      </c>
      <c r="D13" s="24">
        <f t="shared" si="6"/>
        <v>59330</v>
      </c>
      <c r="E13" s="24">
        <f t="shared" si="6"/>
        <v>74900</v>
      </c>
      <c r="F13" s="24">
        <f t="shared" si="6"/>
        <v>55145</v>
      </c>
      <c r="G13" s="24">
        <f t="shared" si="6"/>
        <v>57265</v>
      </c>
      <c r="H13" s="24">
        <f t="shared" si="1"/>
        <v>390415</v>
      </c>
    </row>
    <row r="14" spans="1:9" ht="18" thickBot="1">
      <c r="A14" s="4" t="s">
        <v>44</v>
      </c>
      <c r="B14" s="25">
        <f>SUM(B9:B13)</f>
        <v>566142.5</v>
      </c>
      <c r="C14" s="25">
        <f t="shared" ref="C14:G14" si="7">SUM(C9:C13)</f>
        <v>540925</v>
      </c>
      <c r="D14" s="25">
        <f t="shared" si="7"/>
        <v>456841</v>
      </c>
      <c r="E14" s="25">
        <f t="shared" si="7"/>
        <v>576730</v>
      </c>
      <c r="F14" s="25">
        <f t="shared" si="7"/>
        <v>424616.5</v>
      </c>
      <c r="G14" s="25">
        <f t="shared" si="7"/>
        <v>440940.5</v>
      </c>
      <c r="H14" s="25">
        <f t="shared" si="1"/>
        <v>3006195.5</v>
      </c>
    </row>
    <row r="15" spans="1:9" ht="18" thickTop="1"/>
    <row r="16" spans="1:9">
      <c r="A16" s="21" t="s">
        <v>45</v>
      </c>
      <c r="B16" s="26">
        <f>B6-B14</f>
        <v>628638.75</v>
      </c>
      <c r="C16" s="26">
        <f t="shared" ref="C16:G16" si="8">C6-C14</f>
        <v>600637.5</v>
      </c>
      <c r="D16" s="26">
        <f t="shared" si="8"/>
        <v>507271.5</v>
      </c>
      <c r="E16" s="26">
        <f t="shared" si="8"/>
        <v>640395</v>
      </c>
      <c r="F16" s="26">
        <f t="shared" si="8"/>
        <v>471489.75</v>
      </c>
      <c r="G16" s="26">
        <f t="shared" si="8"/>
        <v>489615.75</v>
      </c>
      <c r="H16" s="26">
        <f>SUM(B16:G16)</f>
        <v>3338048.25</v>
      </c>
    </row>
    <row r="18" spans="1:2">
      <c r="A18" s="21" t="s">
        <v>46</v>
      </c>
      <c r="B18" s="27"/>
    </row>
    <row r="19" spans="1:2">
      <c r="A19" s="28" t="s">
        <v>47</v>
      </c>
      <c r="B19" s="29">
        <v>0.8125</v>
      </c>
    </row>
    <row r="20" spans="1:2">
      <c r="A20" s="28" t="s">
        <v>39</v>
      </c>
      <c r="B20" s="30">
        <v>5000</v>
      </c>
    </row>
    <row r="21" spans="1:2">
      <c r="A21" s="28" t="s">
        <v>48</v>
      </c>
      <c r="B21" s="30">
        <v>1250000</v>
      </c>
    </row>
    <row r="22" spans="1:2">
      <c r="A22" s="28" t="s">
        <v>40</v>
      </c>
      <c r="B22" s="29">
        <v>0.2</v>
      </c>
    </row>
    <row r="23" spans="1:2">
      <c r="A23" s="28" t="s">
        <v>41</v>
      </c>
      <c r="B23" s="29">
        <v>0.1</v>
      </c>
    </row>
    <row r="24" spans="1:2">
      <c r="A24" s="28" t="s">
        <v>42</v>
      </c>
      <c r="B24" s="29">
        <v>3.5000000000000003E-2</v>
      </c>
    </row>
    <row r="25" spans="1:2">
      <c r="A25" s="28" t="s">
        <v>43</v>
      </c>
      <c r="B25" s="29">
        <v>0.05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workbookViewId="0">
      <selection activeCell="C22" sqref="C22"/>
    </sheetView>
  </sheetViews>
  <sheetFormatPr defaultRowHeight="17.25"/>
  <cols>
    <col min="1" max="1" width="19" customWidth="1"/>
    <col min="2" max="2" width="20.125" bestFit="1" customWidth="1"/>
    <col min="3" max="3" width="11.75" customWidth="1"/>
    <col min="6" max="6" width="11.875" bestFit="1" customWidth="1"/>
    <col min="7" max="7" width="11" customWidth="1"/>
    <col min="8" max="8" width="10.375" bestFit="1" customWidth="1"/>
    <col min="10" max="10" width="11.375" bestFit="1" customWidth="1"/>
    <col min="11" max="11" width="10.625" customWidth="1"/>
  </cols>
  <sheetData>
    <row r="1" spans="1:11" ht="27.7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24.7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5.25" thickBo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>
      <c r="A4" t="s">
        <v>13</v>
      </c>
      <c r="B4" s="1" t="s">
        <v>49</v>
      </c>
      <c r="C4" s="7">
        <v>3</v>
      </c>
      <c r="D4" s="11">
        <v>74.5</v>
      </c>
      <c r="E4" s="9">
        <v>35.25</v>
      </c>
      <c r="F4" s="9">
        <f>D4*E4</f>
        <v>2626.125</v>
      </c>
      <c r="G4" s="9">
        <f>0.26*(F4-C4*22.16)</f>
        <v>665.5077</v>
      </c>
      <c r="H4" s="9">
        <f>0.055*F4</f>
        <v>144.43687500000001</v>
      </c>
      <c r="I4" s="14">
        <f>(G4+H4)/F4</f>
        <v>0.30841813508496357</v>
      </c>
      <c r="J4" s="9">
        <f>F4-(G4+H4)</f>
        <v>1816.180425</v>
      </c>
      <c r="K4" s="6">
        <v>40426</v>
      </c>
    </row>
    <row r="5" spans="1:11">
      <c r="A5" t="s">
        <v>14</v>
      </c>
      <c r="B5" s="1" t="s">
        <v>50</v>
      </c>
      <c r="C5" s="7">
        <v>1</v>
      </c>
      <c r="D5" s="11">
        <v>80</v>
      </c>
      <c r="E5" s="11">
        <v>33.1</v>
      </c>
      <c r="F5" s="11">
        <f t="shared" ref="F5:F12" si="0">D5*E5</f>
        <v>2648</v>
      </c>
      <c r="G5" s="11">
        <f t="shared" ref="G5:G12" si="1">0.26*(F5-C5*22.16)</f>
        <v>682.71840000000009</v>
      </c>
      <c r="H5" s="11">
        <f t="shared" ref="H5:H13" si="2">0.055*F5</f>
        <v>145.64000000000001</v>
      </c>
      <c r="I5" s="14">
        <f t="shared" ref="I5:I13" si="3">(G5+H5)/F5</f>
        <v>0.31282416918429007</v>
      </c>
      <c r="J5" s="11">
        <f t="shared" ref="J5:J13" si="4">F5-(G5+H5)</f>
        <v>1819.6415999999999</v>
      </c>
      <c r="K5" s="6">
        <v>41199</v>
      </c>
    </row>
    <row r="6" spans="1:11">
      <c r="A6" t="s">
        <v>15</v>
      </c>
      <c r="B6" s="1" t="s">
        <v>51</v>
      </c>
      <c r="C6" s="7">
        <v>0</v>
      </c>
      <c r="D6" s="11">
        <v>71.75</v>
      </c>
      <c r="E6" s="11">
        <v>28.65</v>
      </c>
      <c r="F6" s="11">
        <f t="shared" si="0"/>
        <v>2055.6374999999998</v>
      </c>
      <c r="G6" s="11">
        <f t="shared" si="1"/>
        <v>534.46574999999996</v>
      </c>
      <c r="H6" s="11">
        <f t="shared" si="2"/>
        <v>113.06006249999999</v>
      </c>
      <c r="I6" s="14">
        <f t="shared" si="3"/>
        <v>0.315</v>
      </c>
      <c r="J6" s="11">
        <f t="shared" si="4"/>
        <v>1408.1116874999998</v>
      </c>
      <c r="K6" s="6">
        <v>41307</v>
      </c>
    </row>
    <row r="7" spans="1:11">
      <c r="A7" t="s">
        <v>16</v>
      </c>
      <c r="B7" s="1" t="s">
        <v>52</v>
      </c>
      <c r="C7" s="7">
        <v>2</v>
      </c>
      <c r="D7" s="11">
        <v>60</v>
      </c>
      <c r="E7" s="11">
        <v>18</v>
      </c>
      <c r="F7" s="11">
        <f t="shared" si="0"/>
        <v>1080</v>
      </c>
      <c r="G7" s="11">
        <f t="shared" si="1"/>
        <v>269.27680000000004</v>
      </c>
      <c r="H7" s="11">
        <f t="shared" si="2"/>
        <v>59.4</v>
      </c>
      <c r="I7" s="14">
        <f t="shared" si="3"/>
        <v>0.30433037037037036</v>
      </c>
      <c r="J7" s="11">
        <f t="shared" si="4"/>
        <v>751.32320000000004</v>
      </c>
      <c r="K7" s="6">
        <v>42384</v>
      </c>
    </row>
    <row r="8" spans="1:11">
      <c r="A8" t="s">
        <v>17</v>
      </c>
      <c r="B8" s="1" t="s">
        <v>53</v>
      </c>
      <c r="C8" s="7">
        <v>1</v>
      </c>
      <c r="D8" s="11">
        <v>42.25</v>
      </c>
      <c r="E8" s="11">
        <v>25.9</v>
      </c>
      <c r="F8" s="11">
        <f t="shared" si="0"/>
        <v>1094.2749999999999</v>
      </c>
      <c r="G8" s="11">
        <f t="shared" si="1"/>
        <v>278.74989999999997</v>
      </c>
      <c r="H8" s="11">
        <f t="shared" si="2"/>
        <v>60.185124999999992</v>
      </c>
      <c r="I8" s="14">
        <f t="shared" si="3"/>
        <v>0.30973477873477873</v>
      </c>
      <c r="J8" s="11">
        <f t="shared" si="4"/>
        <v>755.33997499999987</v>
      </c>
      <c r="K8" s="6">
        <v>41047</v>
      </c>
    </row>
    <row r="9" spans="1:11">
      <c r="A9" t="s">
        <v>18</v>
      </c>
      <c r="B9" s="1" t="s">
        <v>54</v>
      </c>
      <c r="C9" s="7">
        <v>0</v>
      </c>
      <c r="D9" s="11">
        <v>75.75</v>
      </c>
      <c r="E9" s="11">
        <v>21.95</v>
      </c>
      <c r="F9" s="11">
        <f t="shared" si="0"/>
        <v>1662.7124999999999</v>
      </c>
      <c r="G9" s="11">
        <f t="shared" si="1"/>
        <v>432.30525</v>
      </c>
      <c r="H9" s="11">
        <f t="shared" si="2"/>
        <v>91.449187499999994</v>
      </c>
      <c r="I9" s="14">
        <f t="shared" si="3"/>
        <v>0.315</v>
      </c>
      <c r="J9" s="11">
        <f t="shared" si="4"/>
        <v>1138.9580624999999</v>
      </c>
      <c r="K9" s="6">
        <v>41418</v>
      </c>
    </row>
    <row r="10" spans="1:11">
      <c r="A10" t="s">
        <v>19</v>
      </c>
      <c r="B10" s="1" t="s">
        <v>55</v>
      </c>
      <c r="C10" s="7">
        <v>3</v>
      </c>
      <c r="D10" s="11">
        <v>80</v>
      </c>
      <c r="E10" s="11">
        <v>32.5</v>
      </c>
      <c r="F10" s="11">
        <f t="shared" si="0"/>
        <v>2600</v>
      </c>
      <c r="G10" s="11">
        <f t="shared" si="1"/>
        <v>658.71519999999998</v>
      </c>
      <c r="H10" s="11">
        <f t="shared" si="2"/>
        <v>143</v>
      </c>
      <c r="I10" s="14">
        <f t="shared" si="3"/>
        <v>0.30835200000000001</v>
      </c>
      <c r="J10" s="11">
        <f t="shared" si="4"/>
        <v>1798.2847999999999</v>
      </c>
      <c r="K10" s="6">
        <v>40858</v>
      </c>
    </row>
    <row r="11" spans="1:11">
      <c r="A11" t="s">
        <v>20</v>
      </c>
      <c r="B11" s="1" t="s">
        <v>56</v>
      </c>
      <c r="C11" s="7">
        <v>2</v>
      </c>
      <c r="D11" s="11">
        <v>64.5</v>
      </c>
      <c r="E11" s="11">
        <v>41.02</v>
      </c>
      <c r="F11" s="11">
        <f t="shared" si="0"/>
        <v>2645.7900000000004</v>
      </c>
      <c r="G11" s="11">
        <f t="shared" si="1"/>
        <v>676.38220000000013</v>
      </c>
      <c r="H11" s="11">
        <f t="shared" si="2"/>
        <v>145.51845000000003</v>
      </c>
      <c r="I11" s="14">
        <f t="shared" si="3"/>
        <v>0.31064470347230883</v>
      </c>
      <c r="J11" s="11">
        <f t="shared" si="4"/>
        <v>1823.8893500000004</v>
      </c>
      <c r="K11" s="6">
        <v>38836</v>
      </c>
    </row>
    <row r="12" spans="1:11">
      <c r="A12" t="s">
        <v>21</v>
      </c>
      <c r="B12" s="1" t="s">
        <v>57</v>
      </c>
      <c r="C12" s="7">
        <v>1</v>
      </c>
      <c r="D12" s="11">
        <v>68</v>
      </c>
      <c r="E12" s="11">
        <v>29.43</v>
      </c>
      <c r="F12" s="11">
        <f t="shared" si="0"/>
        <v>2001.24</v>
      </c>
      <c r="G12" s="11">
        <f t="shared" si="1"/>
        <v>514.56079999999997</v>
      </c>
      <c r="H12" s="11">
        <f t="shared" si="2"/>
        <v>110.0682</v>
      </c>
      <c r="I12" s="14">
        <f t="shared" si="3"/>
        <v>0.31212098498930663</v>
      </c>
      <c r="J12" s="11">
        <f t="shared" si="4"/>
        <v>1376.6109999999999</v>
      </c>
      <c r="K12" s="6">
        <v>43000</v>
      </c>
    </row>
    <row r="13" spans="1:11" ht="18" thickBot="1">
      <c r="A13" s="4" t="s">
        <v>22</v>
      </c>
      <c r="B13" s="4"/>
      <c r="C13" s="8"/>
      <c r="D13" s="12">
        <f>SUM(D4:D12)</f>
        <v>616.75</v>
      </c>
      <c r="E13" s="10"/>
      <c r="F13" s="10">
        <f>SUM(F4:F12)</f>
        <v>18413.780000000002</v>
      </c>
      <c r="G13" s="10">
        <f>SUM(G4:G12)</f>
        <v>4712.6820000000007</v>
      </c>
      <c r="H13" s="10">
        <f t="shared" si="2"/>
        <v>1012.7579000000002</v>
      </c>
      <c r="I13" s="15">
        <f t="shared" si="3"/>
        <v>0.31093235066347052</v>
      </c>
      <c r="J13" s="10">
        <f t="shared" si="4"/>
        <v>12688.340100000001</v>
      </c>
      <c r="K13" s="4"/>
    </row>
    <row r="14" spans="1:11" ht="18" thickTop="1">
      <c r="A14" s="5" t="s">
        <v>23</v>
      </c>
      <c r="C14" s="7">
        <f>MAX(C4:C13)</f>
        <v>3</v>
      </c>
      <c r="D14" s="11">
        <f>MAX(D4:D12)</f>
        <v>80</v>
      </c>
      <c r="E14" s="13">
        <f>MAX(E4:E12)</f>
        <v>41.02</v>
      </c>
      <c r="F14" s="13">
        <f t="shared" ref="F14:J14" si="5">MAX(F4:F12)</f>
        <v>2648</v>
      </c>
      <c r="G14" s="13">
        <f t="shared" si="5"/>
        <v>682.71840000000009</v>
      </c>
      <c r="H14" s="13">
        <f t="shared" si="5"/>
        <v>145.64000000000001</v>
      </c>
      <c r="I14" s="14">
        <f t="shared" si="5"/>
        <v>0.315</v>
      </c>
      <c r="J14" s="13">
        <f t="shared" si="5"/>
        <v>1823.8893500000004</v>
      </c>
    </row>
    <row r="15" spans="1:11">
      <c r="A15" s="5" t="s">
        <v>24</v>
      </c>
      <c r="C15" s="7">
        <f>MIN(C4:C12)</f>
        <v>0</v>
      </c>
      <c r="D15" s="11">
        <f t="shared" ref="D15:J15" si="6">MIN(D4:D12)</f>
        <v>42.25</v>
      </c>
      <c r="E15" s="13">
        <f t="shared" si="6"/>
        <v>18</v>
      </c>
      <c r="F15" s="13">
        <f t="shared" si="6"/>
        <v>1080</v>
      </c>
      <c r="G15" s="13">
        <f t="shared" si="6"/>
        <v>269.27680000000004</v>
      </c>
      <c r="H15" s="13">
        <f t="shared" si="6"/>
        <v>59.4</v>
      </c>
      <c r="I15" s="14">
        <f t="shared" si="6"/>
        <v>0.30433037037037036</v>
      </c>
      <c r="J15" s="13">
        <f t="shared" si="6"/>
        <v>751.32320000000004</v>
      </c>
    </row>
    <row r="16" spans="1:11">
      <c r="A16" s="5" t="s">
        <v>25</v>
      </c>
      <c r="C16" s="7">
        <f>AVERAGE(C4:C12)</f>
        <v>1.4444444444444444</v>
      </c>
      <c r="D16" s="11">
        <f t="shared" ref="D16:J16" si="7">AVERAGE(D4:D12)</f>
        <v>68.527777777777771</v>
      </c>
      <c r="E16" s="13">
        <f t="shared" si="7"/>
        <v>29.533333333333335</v>
      </c>
      <c r="F16" s="13">
        <f t="shared" si="7"/>
        <v>2045.9755555555557</v>
      </c>
      <c r="G16" s="13">
        <f t="shared" si="7"/>
        <v>523.63133333333337</v>
      </c>
      <c r="H16" s="13">
        <f t="shared" si="7"/>
        <v>112.52865555555556</v>
      </c>
      <c r="J16" s="13">
        <f t="shared" si="7"/>
        <v>1409.8155666666669</v>
      </c>
    </row>
  </sheetData>
  <mergeCells count="2">
    <mergeCell ref="A1:K1"/>
    <mergeCell ref="A2:K2"/>
  </mergeCells>
  <conditionalFormatting sqref="D4:D12">
    <cfRule type="cellIs" dxfId="0" priority="1" operator="greaterThan">
      <formula>70</formula>
    </cfRule>
  </conditionalFormatting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7" r:id="rId4" xr:uid="{00000000-0004-0000-0200-000003000000}"/>
    <hyperlink ref="B8" r:id="rId5" xr:uid="{00000000-0004-0000-0200-000004000000}"/>
    <hyperlink ref="B9" r:id="rId6" xr:uid="{00000000-0004-0000-0200-000005000000}"/>
    <hyperlink ref="B10" r:id="rId7" xr:uid="{00000000-0004-0000-0200-000006000000}"/>
    <hyperlink ref="B11" r:id="rId8" xr:uid="{00000000-0004-0000-0200-000007000000}"/>
    <hyperlink ref="B12" r:id="rId9" xr:uid="{00000000-0004-0000-0200-000008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workbookViewId="0">
      <selection activeCell="I17" sqref="I17"/>
    </sheetView>
  </sheetViews>
  <sheetFormatPr defaultRowHeight="17.25"/>
  <cols>
    <col min="1" max="1" width="39.375" style="5" customWidth="1"/>
    <col min="2" max="7" width="15.625" customWidth="1"/>
    <col min="8" max="8" width="14.25" bestFit="1" customWidth="1"/>
  </cols>
  <sheetData>
    <row r="1" spans="1:9" ht="42">
      <c r="A1" s="16" t="s">
        <v>26</v>
      </c>
      <c r="B1" s="17"/>
      <c r="C1" s="17"/>
      <c r="D1" s="17"/>
      <c r="E1" s="17"/>
      <c r="F1" s="17"/>
      <c r="G1" s="17"/>
      <c r="H1" s="18">
        <f ca="1">NOW()</f>
        <v>44998.623501041664</v>
      </c>
      <c r="I1" s="17"/>
    </row>
    <row r="2" spans="1:9" ht="24.75">
      <c r="A2" s="19" t="s">
        <v>27</v>
      </c>
      <c r="B2" s="17"/>
      <c r="C2" s="17"/>
      <c r="D2" s="17"/>
      <c r="E2" s="17"/>
      <c r="F2" s="17"/>
      <c r="G2" s="17"/>
      <c r="H2" s="17"/>
      <c r="I2" s="17"/>
    </row>
    <row r="3" spans="1:9" ht="55.5" thickBot="1">
      <c r="A3" s="2"/>
      <c r="B3" s="20" t="s">
        <v>28</v>
      </c>
      <c r="C3" s="20" t="s">
        <v>29</v>
      </c>
      <c r="D3" s="20" t="s">
        <v>30</v>
      </c>
      <c r="E3" s="20" t="s">
        <v>31</v>
      </c>
      <c r="F3" s="20" t="s">
        <v>32</v>
      </c>
      <c r="G3" s="20" t="s">
        <v>33</v>
      </c>
      <c r="H3" s="20" t="s">
        <v>22</v>
      </c>
      <c r="I3" s="20" t="s">
        <v>34</v>
      </c>
    </row>
    <row r="4" spans="1:9">
      <c r="A4" s="21" t="s">
        <v>35</v>
      </c>
      <c r="B4" s="22">
        <v>1470500</v>
      </c>
      <c r="C4" s="22">
        <v>1405000</v>
      </c>
      <c r="D4" s="22">
        <v>1186600</v>
      </c>
      <c r="E4" s="22">
        <v>1498000</v>
      </c>
      <c r="F4" s="22">
        <v>1102900</v>
      </c>
      <c r="G4" s="22">
        <v>1145300</v>
      </c>
      <c r="H4" s="22">
        <f>SUM(B4:G4)</f>
        <v>7808300</v>
      </c>
    </row>
    <row r="5" spans="1:9">
      <c r="A5" s="23" t="s">
        <v>36</v>
      </c>
      <c r="B5" s="24">
        <f>B4*(1-$B$19)</f>
        <v>275718.75</v>
      </c>
      <c r="C5" s="24">
        <f t="shared" ref="C5:G5" si="0">C4*(1-$B$19)</f>
        <v>263437.5</v>
      </c>
      <c r="D5" s="24">
        <f t="shared" si="0"/>
        <v>222487.5</v>
      </c>
      <c r="E5" s="24">
        <f t="shared" si="0"/>
        <v>280875</v>
      </c>
      <c r="F5" s="24">
        <f t="shared" si="0"/>
        <v>206793.75</v>
      </c>
      <c r="G5" s="24">
        <f t="shared" si="0"/>
        <v>214743.75</v>
      </c>
      <c r="H5" s="24">
        <f t="shared" ref="H5:H14" si="1">SUM(B5:G5)</f>
        <v>1464056.25</v>
      </c>
    </row>
    <row r="6" spans="1:9" ht="18" thickBot="1">
      <c r="A6" s="21" t="s">
        <v>37</v>
      </c>
      <c r="B6" s="25">
        <f>B4-B5</f>
        <v>1194781.25</v>
      </c>
      <c r="C6" s="25">
        <f t="shared" ref="C6:G6" si="2">C4-C5</f>
        <v>1141562.5</v>
      </c>
      <c r="D6" s="25">
        <f t="shared" si="2"/>
        <v>964112.5</v>
      </c>
      <c r="E6" s="25">
        <f t="shared" si="2"/>
        <v>1217125</v>
      </c>
      <c r="F6" s="25">
        <f t="shared" si="2"/>
        <v>896106.25</v>
      </c>
      <c r="G6" s="25">
        <f t="shared" si="2"/>
        <v>930556.25</v>
      </c>
      <c r="H6" s="25">
        <f t="shared" si="1"/>
        <v>6344243.75</v>
      </c>
    </row>
    <row r="7" spans="1:9" ht="18" thickTop="1"/>
    <row r="8" spans="1:9">
      <c r="A8" s="5" t="s">
        <v>38</v>
      </c>
    </row>
    <row r="9" spans="1:9">
      <c r="A9" s="23" t="s">
        <v>39</v>
      </c>
      <c r="B9" s="22">
        <f>IF(B4&gt;=$B$21,IF(B4&gt;=1450000,7500,5000),0)</f>
        <v>7500</v>
      </c>
      <c r="C9" s="22">
        <f t="shared" ref="C9:H9" si="3">IF(C4&gt;=$B$21,IF(C4&gt;=1450000,7500,5000),0)</f>
        <v>5000</v>
      </c>
      <c r="D9" s="22">
        <f t="shared" si="3"/>
        <v>0</v>
      </c>
      <c r="E9" s="22">
        <f t="shared" si="3"/>
        <v>7500</v>
      </c>
      <c r="F9" s="22">
        <f t="shared" si="3"/>
        <v>0</v>
      </c>
      <c r="G9" s="22">
        <f t="shared" si="3"/>
        <v>0</v>
      </c>
      <c r="H9" s="22">
        <f t="shared" si="3"/>
        <v>7500</v>
      </c>
    </row>
    <row r="10" spans="1:9">
      <c r="A10" s="23" t="s">
        <v>40</v>
      </c>
      <c r="B10" s="24">
        <f>B4*$B$22</f>
        <v>294100</v>
      </c>
      <c r="C10" s="24">
        <f t="shared" ref="C10:G10" si="4">C4*$B$22</f>
        <v>281000</v>
      </c>
      <c r="D10" s="24">
        <f t="shared" si="4"/>
        <v>237320</v>
      </c>
      <c r="E10" s="24">
        <f t="shared" si="4"/>
        <v>299600</v>
      </c>
      <c r="F10" s="24">
        <f t="shared" si="4"/>
        <v>220580</v>
      </c>
      <c r="G10" s="24">
        <f t="shared" si="4"/>
        <v>229060</v>
      </c>
      <c r="H10" s="24">
        <f t="shared" si="1"/>
        <v>1561660</v>
      </c>
    </row>
    <row r="11" spans="1:9">
      <c r="A11" s="23" t="s">
        <v>41</v>
      </c>
      <c r="B11" s="24">
        <f>B4*$B$23</f>
        <v>147050</v>
      </c>
      <c r="C11" s="24">
        <f t="shared" ref="C11:G11" si="5">C4*$B$23</f>
        <v>140500</v>
      </c>
      <c r="D11" s="24">
        <f t="shared" si="5"/>
        <v>118660</v>
      </c>
      <c r="E11" s="24">
        <f t="shared" si="5"/>
        <v>149800</v>
      </c>
      <c r="F11" s="24">
        <f t="shared" si="5"/>
        <v>110290</v>
      </c>
      <c r="G11" s="24">
        <f t="shared" si="5"/>
        <v>114530</v>
      </c>
      <c r="H11" s="24">
        <f t="shared" si="1"/>
        <v>780830</v>
      </c>
    </row>
    <row r="12" spans="1:9">
      <c r="A12" s="23" t="s">
        <v>42</v>
      </c>
      <c r="B12" s="24">
        <f>B4*$B$24</f>
        <v>51467.500000000007</v>
      </c>
      <c r="C12" s="24">
        <f t="shared" ref="C12:G12" si="6">C4*$B$24</f>
        <v>49175.000000000007</v>
      </c>
      <c r="D12" s="24">
        <f t="shared" si="6"/>
        <v>41531.000000000007</v>
      </c>
      <c r="E12" s="24">
        <f t="shared" si="6"/>
        <v>52430.000000000007</v>
      </c>
      <c r="F12" s="24">
        <f t="shared" si="6"/>
        <v>38601.500000000007</v>
      </c>
      <c r="G12" s="24">
        <f t="shared" si="6"/>
        <v>40085.500000000007</v>
      </c>
      <c r="H12" s="24">
        <f t="shared" si="1"/>
        <v>273290.50000000006</v>
      </c>
    </row>
    <row r="13" spans="1:9">
      <c r="A13" s="23" t="s">
        <v>43</v>
      </c>
      <c r="B13" s="24">
        <f>B4*$B$25</f>
        <v>73525</v>
      </c>
      <c r="C13" s="24">
        <f t="shared" ref="C13:G13" si="7">C4*$B$25</f>
        <v>70250</v>
      </c>
      <c r="D13" s="24">
        <f t="shared" si="7"/>
        <v>59330</v>
      </c>
      <c r="E13" s="24">
        <f t="shared" si="7"/>
        <v>74900</v>
      </c>
      <c r="F13" s="24">
        <f t="shared" si="7"/>
        <v>55145</v>
      </c>
      <c r="G13" s="24">
        <f t="shared" si="7"/>
        <v>57265</v>
      </c>
      <c r="H13" s="24">
        <f t="shared" si="1"/>
        <v>390415</v>
      </c>
    </row>
    <row r="14" spans="1:9" ht="18" thickBot="1">
      <c r="A14" s="4" t="s">
        <v>44</v>
      </c>
      <c r="B14" s="25">
        <f>SUM(B9:B13)</f>
        <v>573642.5</v>
      </c>
      <c r="C14" s="25">
        <f t="shared" ref="C14:G14" si="8">SUM(C9:C13)</f>
        <v>545925</v>
      </c>
      <c r="D14" s="25">
        <f t="shared" si="8"/>
        <v>456841</v>
      </c>
      <c r="E14" s="25">
        <f t="shared" si="8"/>
        <v>584230</v>
      </c>
      <c r="F14" s="25">
        <f t="shared" si="8"/>
        <v>424616.5</v>
      </c>
      <c r="G14" s="25">
        <f t="shared" si="8"/>
        <v>440940.5</v>
      </c>
      <c r="H14" s="25">
        <f t="shared" si="1"/>
        <v>3026195.5</v>
      </c>
    </row>
    <row r="15" spans="1:9" ht="18" thickTop="1"/>
    <row r="16" spans="1:9">
      <c r="A16" s="21" t="s">
        <v>45</v>
      </c>
      <c r="B16" s="26">
        <f>B6-B14</f>
        <v>621138.75</v>
      </c>
      <c r="C16" s="26">
        <f t="shared" ref="C16:G16" si="9">C6-C14</f>
        <v>595637.5</v>
      </c>
      <c r="D16" s="26">
        <f t="shared" si="9"/>
        <v>507271.5</v>
      </c>
      <c r="E16" s="26">
        <f t="shared" si="9"/>
        <v>632895</v>
      </c>
      <c r="F16" s="26">
        <f t="shared" si="9"/>
        <v>471489.75</v>
      </c>
      <c r="G16" s="26">
        <f t="shared" si="9"/>
        <v>489615.75</v>
      </c>
      <c r="H16" s="26">
        <f>SUM(B16:G16)</f>
        <v>3318048.25</v>
      </c>
    </row>
    <row r="18" spans="1:2">
      <c r="A18" s="21" t="s">
        <v>46</v>
      </c>
      <c r="B18" s="27"/>
    </row>
    <row r="19" spans="1:2">
      <c r="A19" s="28" t="s">
        <v>47</v>
      </c>
      <c r="B19" s="29">
        <v>0.8125</v>
      </c>
    </row>
    <row r="20" spans="1:2">
      <c r="A20" s="28" t="s">
        <v>39</v>
      </c>
      <c r="B20" s="30">
        <v>5000</v>
      </c>
    </row>
    <row r="21" spans="1:2">
      <c r="A21" s="28" t="s">
        <v>48</v>
      </c>
      <c r="B21" s="30">
        <v>1250000</v>
      </c>
    </row>
    <row r="22" spans="1:2">
      <c r="A22" s="28" t="s">
        <v>40</v>
      </c>
      <c r="B22" s="29">
        <v>0.2</v>
      </c>
    </row>
    <row r="23" spans="1:2">
      <c r="A23" s="28" t="s">
        <v>41</v>
      </c>
      <c r="B23" s="29">
        <v>0.1</v>
      </c>
    </row>
    <row r="24" spans="1:2">
      <c r="A24" s="28" t="s">
        <v>42</v>
      </c>
      <c r="B24" s="29">
        <v>3.5000000000000003E-2</v>
      </c>
    </row>
    <row r="25" spans="1:2">
      <c r="A25" s="28" t="s">
        <v>43</v>
      </c>
      <c r="B25" s="29">
        <v>0.05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0000000}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'FP_Financial Projection'!B4:G4</xm:f>
              <xm:sqref>I4</xm:sqref>
            </x14:sparkline>
            <x14:sparkline>
              <xm:f>'FP_Financial Projection'!B5:G5</xm:f>
              <xm:sqref>I5</xm:sqref>
            </x14:sparkline>
            <x14:sparkline>
              <xm:f>'FP_Financial Projection'!B6:G6</xm:f>
              <xm:sqref>I6</xm:sqref>
            </x14:sparkline>
            <x14:sparkline>
              <xm:f>'FP_Financial Projection'!B7:G7</xm:f>
              <xm:sqref>I7</xm:sqref>
            </x14:sparkline>
            <x14:sparkline>
              <xm:f>'FP_Financial Projection'!B8:G8</xm:f>
              <xm:sqref>I8</xm:sqref>
            </x14:sparkline>
            <x14:sparkline>
              <xm:f>'FP_Financial Projection'!B9:G9</xm:f>
              <xm:sqref>I9</xm:sqref>
            </x14:sparkline>
            <x14:sparkline>
              <xm:f>'FP_Financial Projection'!B10:G10</xm:f>
              <xm:sqref>I10</xm:sqref>
            </x14:sparkline>
            <x14:sparkline>
              <xm:f>'FP_Financial Projection'!B11:G11</xm:f>
              <xm:sqref>I11</xm:sqref>
            </x14:sparkline>
            <x14:sparkline>
              <xm:f>'FP_Financial Projection'!B12:G12</xm:f>
              <xm:sqref>I12</xm:sqref>
            </x14:sparkline>
            <x14:sparkline>
              <xm:f>'FP_Financial Projection'!B13:G13</xm:f>
              <xm:sqref>I13</xm:sqref>
            </x14:sparkline>
            <x14:sparkline>
              <xm:f>'FP_Financial Projection'!B14:G14</xm:f>
              <xm:sqref>I14</xm:sqref>
            </x14:sparkline>
            <x14:sparkline>
              <xm:f>'FP_Financial Projection'!B15:G15</xm:f>
              <xm:sqref>I15</xm:sqref>
            </x14:sparkline>
            <x14:sparkline>
              <xm:f>'FP_Financial Projection'!B16:G16</xm:f>
              <xm:sqref>I16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LibTeam</dc:creator>
  <cp:keywords/>
  <dc:description/>
  <cp:lastModifiedBy>Monica Davis</cp:lastModifiedBy>
  <cp:revision/>
  <dcterms:created xsi:type="dcterms:W3CDTF">2022-11-11T00:01:54Z</dcterms:created>
  <dcterms:modified xsi:type="dcterms:W3CDTF">2023-03-13T19:57:54Z</dcterms:modified>
  <cp:category/>
  <cp:contentStatus/>
</cp:coreProperties>
</file>